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3" sheetId="5" r:id="rId1"/>
  </sheets>
  <calcPr calcId="144525"/>
</workbook>
</file>

<file path=xl/sharedStrings.xml><?xml version="1.0" encoding="utf-8"?>
<sst xmlns="http://schemas.openxmlformats.org/spreadsheetml/2006/main" count="58" uniqueCount="53">
  <si>
    <t>Школа</t>
  </si>
  <si>
    <t>МКОУ Кумухская СОШ</t>
  </si>
  <si>
    <t>Отд./корп</t>
  </si>
  <si>
    <t>1</t>
  </si>
  <si>
    <t>День</t>
  </si>
  <si>
    <t>Прием пищи</t>
  </si>
  <si>
    <t>Раздел</t>
  </si>
  <si>
    <t>№ рец.</t>
  </si>
  <si>
    <t>Блюдо</t>
  </si>
  <si>
    <t>Всего кг</t>
  </si>
  <si>
    <t>Цена 1 кг</t>
  </si>
  <si>
    <t>Сумма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</si>
  <si>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</si>
  <si>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</si>
  <si>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</si>
  <si>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</si>
  <si>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</si>
  <si>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</si>
  <si>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</si>
  <si>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Суп на мясном бульоне</t>
  </si>
  <si>
    <t>с чечевицей</t>
  </si>
  <si>
    <t>чечевица</t>
  </si>
  <si>
    <t>20</t>
  </si>
  <si>
    <t>Картофель</t>
  </si>
  <si>
    <t>40</t>
  </si>
  <si>
    <t>Морковь</t>
  </si>
  <si>
    <t>0,46</t>
  </si>
  <si>
    <t>5</t>
  </si>
  <si>
    <t>вермишель</t>
  </si>
  <si>
    <t>0,58</t>
  </si>
  <si>
    <t>6</t>
  </si>
  <si>
    <t>Лук</t>
  </si>
  <si>
    <t>Соль</t>
  </si>
  <si>
    <t>9,5</t>
  </si>
  <si>
    <t>гречка</t>
  </si>
  <si>
    <t>Гречка</t>
  </si>
  <si>
    <t>65</t>
  </si>
  <si>
    <t>с гуляшом</t>
  </si>
  <si>
    <t>Говядина</t>
  </si>
  <si>
    <t>9,86</t>
  </si>
  <si>
    <t>85</t>
  </si>
  <si>
    <t>2,0</t>
  </si>
  <si>
    <t>25</t>
  </si>
  <si>
    <t>компот</t>
  </si>
  <si>
    <t>14</t>
  </si>
  <si>
    <t>Томатное пюре</t>
  </si>
  <si>
    <t>Масло растит</t>
  </si>
  <si>
    <t>Хлеб</t>
  </si>
  <si>
    <t>80</t>
  </si>
  <si>
    <t>сухофрукты</t>
  </si>
  <si>
    <t>5,0</t>
  </si>
  <si>
    <t>55</t>
  </si>
  <si>
    <t>Сахар</t>
  </si>
</sst>
</file>

<file path=xl/styles.xml><?xml version="1.0" encoding="utf-8"?>
<styleSheet xmlns="http://schemas.openxmlformats.org/spreadsheetml/2006/main">
  <numFmts count="5">
    <numFmt numFmtId="176" formatCode="_-* #\.##0.00_-;\-* #\.##0.00_-;_-* &quot;-&quot;??_-;_-@_-"/>
    <numFmt numFmtId="177" formatCode="_-* #\.##0\ &quot;₽&quot;_-;\-* #\.##0\ &quot;₽&quot;_-;_-* \-\ &quot;₽&quot;_-;_-@_-"/>
    <numFmt numFmtId="178" formatCode="_-* #\.##0.00\ &quot;₽&quot;_-;\-* #\.##0.00\ &quot;₽&quot;_-;_-* \-??\ &quot;₽&quot;_-;_-@_-"/>
    <numFmt numFmtId="179" formatCode="_-* #\.##0_-;\-* #\.##0_-;_-* &quot;-&quot;_-;_-@_-"/>
    <numFmt numFmtId="180" formatCode="0.000"/>
  </numFmts>
  <fonts count="23">
    <font>
      <sz val="11"/>
      <color theme="1"/>
      <name val="Calibri"/>
      <charset val="134"/>
      <scheme val="minor"/>
    </font>
    <font>
      <sz val="11"/>
      <color rgb="FF000000"/>
      <name val="Calibri"/>
      <charset val="204"/>
    </font>
    <font>
      <sz val="11"/>
      <color rgb="FF000000"/>
      <name val="Times New Roman"/>
      <charset val="20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3" fillId="4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179" fontId="4" fillId="0" borderId="0" applyFont="0" applyFill="0" applyBorder="0" applyAlignment="0" applyProtection="0">
      <alignment vertical="center"/>
    </xf>
    <xf numFmtId="178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0" borderId="20" applyNumberFormat="0" applyFill="0" applyAlignment="0" applyProtection="0">
      <alignment vertical="center"/>
    </xf>
    <xf numFmtId="0" fontId="10" fillId="12" borderId="21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5" borderId="2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6" borderId="19" applyNumberFormat="0" applyAlignment="0" applyProtection="0">
      <alignment vertical="center"/>
    </xf>
    <xf numFmtId="0" fontId="20" fillId="21" borderId="25" applyNumberFormat="0" applyAlignment="0" applyProtection="0">
      <alignment vertical="center"/>
    </xf>
    <xf numFmtId="0" fontId="9" fillId="12" borderId="19" applyNumberFormat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</cellStyleXfs>
  <cellXfs count="52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49" fontId="0" fillId="2" borderId="7" xfId="0" applyNumberFormat="1" applyFill="1" applyBorder="1" applyProtection="1">
      <protection locked="0"/>
    </xf>
    <xf numFmtId="0" fontId="1" fillId="0" borderId="6" xfId="0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2" fontId="0" fillId="2" borderId="8" xfId="0" applyNumberFormat="1" applyFill="1" applyBorder="1" applyAlignment="1" applyProtection="1">
      <alignment wrapText="1"/>
      <protection locked="0"/>
    </xf>
    <xf numFmtId="49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0" borderId="11" xfId="0" applyBorder="1"/>
    <xf numFmtId="49" fontId="0" fillId="2" borderId="11" xfId="0" applyNumberFormat="1" applyFill="1" applyBorder="1" applyProtection="1">
      <protection locked="0"/>
    </xf>
    <xf numFmtId="0" fontId="0" fillId="0" borderId="8" xfId="0" applyBorder="1"/>
    <xf numFmtId="49" fontId="0" fillId="2" borderId="8" xfId="0" applyNumberFormat="1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12" xfId="0" applyBorder="1"/>
    <xf numFmtId="0" fontId="0" fillId="2" borderId="9" xfId="0" applyFill="1" applyBorder="1" applyProtection="1">
      <protection locked="0"/>
    </xf>
    <xf numFmtId="0" fontId="0" fillId="3" borderId="7" xfId="0" applyFill="1" applyBorder="1"/>
    <xf numFmtId="0" fontId="0" fillId="2" borderId="7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0" fontId="0" fillId="2" borderId="11" xfId="0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2" borderId="8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horizontal="left" wrapText="1"/>
      <protection locked="0"/>
    </xf>
    <xf numFmtId="49" fontId="0" fillId="2" borderId="7" xfId="0" applyNumberFormat="1" applyFill="1" applyBorder="1" applyAlignment="1" applyProtection="1">
      <alignment wrapText="1"/>
      <protection locked="0"/>
    </xf>
    <xf numFmtId="1" fontId="0" fillId="2" borderId="9" xfId="0" applyNumberFormat="1" applyFill="1" applyBorder="1" applyAlignment="1" applyProtection="1">
      <alignment horizontal="left" vertical="top"/>
      <protection locked="0"/>
    </xf>
    <xf numFmtId="180" fontId="0" fillId="2" borderId="8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7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Alignment="1" applyProtection="1">
      <alignment wrapText="1"/>
      <protection locked="0"/>
    </xf>
    <xf numFmtId="180" fontId="0" fillId="2" borderId="9" xfId="0" applyNumberFormat="1" applyFill="1" applyBorder="1" applyProtection="1">
      <protection locked="0"/>
    </xf>
    <xf numFmtId="0" fontId="0" fillId="2" borderId="8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2" fontId="0" fillId="2" borderId="7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15" xfId="0" applyNumberFormat="1" applyFill="1" applyBorder="1" applyAlignment="1" applyProtection="1">
      <alignment horizontal="left"/>
      <protection locked="0"/>
    </xf>
    <xf numFmtId="2" fontId="0" fillId="2" borderId="17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2" fontId="0" fillId="0" borderId="0" xfId="0" applyNumberFormat="1"/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M26"/>
  <sheetViews>
    <sheetView showGridLines="0" showRowColHeaders="0" tabSelected="1" view="pageBreakPreview" zoomScale="60" zoomScaleNormal="100" workbookViewId="0">
      <selection activeCell="O6" sqref="O6"/>
    </sheetView>
  </sheetViews>
  <sheetFormatPr defaultColWidth="9" defaultRowHeight="15"/>
  <cols>
    <col min="1" max="1" width="12.1428571428571" customWidth="1"/>
    <col min="2" max="2" width="11.5714285714286" customWidth="1"/>
    <col min="3" max="3" width="8" customWidth="1"/>
    <col min="4" max="4" width="21.5714285714286" customWidth="1"/>
    <col min="5" max="7" width="11.5714285714286" customWidth="1"/>
    <col min="8" max="8" width="10.1428571428571" customWidth="1"/>
    <col min="10" max="10" width="13.4285714285714" customWidth="1"/>
    <col min="11" max="11" width="7.71428571428571" customWidth="1"/>
    <col min="12" max="12" width="7.85714285714286" customWidth="1"/>
    <col min="13" max="13" width="10.4285714285714" customWidth="1"/>
  </cols>
  <sheetData>
    <row r="1" spans="1:13">
      <c r="A1" t="s">
        <v>0</v>
      </c>
      <c r="B1" s="1" t="s">
        <v>1</v>
      </c>
      <c r="C1" s="2"/>
      <c r="D1" s="3"/>
      <c r="E1" s="4"/>
      <c r="F1" s="4"/>
      <c r="G1" s="4"/>
      <c r="H1" t="s">
        <v>2</v>
      </c>
      <c r="I1" s="18" t="s">
        <v>3</v>
      </c>
      <c r="L1" t="s">
        <v>4</v>
      </c>
      <c r="M1" s="39">
        <v>10</v>
      </c>
    </row>
    <row r="2" ht="7.5" customHeight="1"/>
    <row r="3" ht="15.75" spans="1:13">
      <c r="A3" s="5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40" t="s">
        <v>17</v>
      </c>
    </row>
    <row r="4" ht="15.75" spans="1:13">
      <c r="A4" s="7" t="s">
        <v>18</v>
      </c>
      <c r="B4" s="8" t="s">
        <v>19</v>
      </c>
      <c r="C4" s="9"/>
      <c r="D4" s="10"/>
      <c r="E4" s="11"/>
      <c r="F4" s="10"/>
      <c r="G4" s="12"/>
      <c r="H4" s="13"/>
      <c r="I4" s="41"/>
      <c r="J4" s="42"/>
      <c r="K4" s="42"/>
      <c r="L4" s="42"/>
      <c r="M4" s="43"/>
    </row>
    <row r="5" ht="15.75" spans="1:13">
      <c r="A5" s="14"/>
      <c r="B5" s="15" t="s">
        <v>20</v>
      </c>
      <c r="C5" s="16"/>
      <c r="D5" s="10" t="s">
        <v>21</v>
      </c>
      <c r="E5" s="11">
        <f t="shared" ref="E5:E16" si="0">H5*116/1000</f>
        <v>2.32</v>
      </c>
      <c r="F5" s="10">
        <v>90</v>
      </c>
      <c r="G5" s="12">
        <f t="shared" ref="G5:G19" si="1">E5*F5</f>
        <v>208.8</v>
      </c>
      <c r="H5" s="13" t="s">
        <v>22</v>
      </c>
      <c r="I5" s="41">
        <f t="shared" ref="I5:I19" si="2">H5/1000*F5</f>
        <v>1.8</v>
      </c>
      <c r="J5" s="42">
        <f>H5/100*83</f>
        <v>16.6</v>
      </c>
      <c r="K5" s="44">
        <f>H5/100*1.8</f>
        <v>0.36</v>
      </c>
      <c r="L5" s="44">
        <v>0</v>
      </c>
      <c r="M5" s="45">
        <f>H5/100*5.4</f>
        <v>1.08</v>
      </c>
    </row>
    <row r="6" ht="15.75" spans="1:13">
      <c r="A6" s="14"/>
      <c r="B6" s="17"/>
      <c r="C6" s="18"/>
      <c r="D6" s="10" t="s">
        <v>23</v>
      </c>
      <c r="E6" s="11">
        <f t="shared" si="0"/>
        <v>4.64</v>
      </c>
      <c r="F6" s="10">
        <v>30</v>
      </c>
      <c r="G6" s="12">
        <f t="shared" si="1"/>
        <v>139.2</v>
      </c>
      <c r="H6" s="13" t="s">
        <v>24</v>
      </c>
      <c r="I6" s="41">
        <f t="shared" si="2"/>
        <v>1.2</v>
      </c>
      <c r="J6" s="42">
        <f>H6/100*83</f>
        <v>33.2</v>
      </c>
      <c r="K6" s="42">
        <f>H6/100*2</f>
        <v>0.8</v>
      </c>
      <c r="L6" s="42">
        <f>H6/100*0.1</f>
        <v>0.04</v>
      </c>
      <c r="M6" s="46">
        <f>H6/100*19.4</f>
        <v>7.76</v>
      </c>
    </row>
    <row r="7" ht="15.75" spans="1:13">
      <c r="A7" s="14"/>
      <c r="B7" s="17"/>
      <c r="C7" s="18"/>
      <c r="D7" s="10" t="s">
        <v>25</v>
      </c>
      <c r="E7" s="11" t="s">
        <v>26</v>
      </c>
      <c r="F7" s="10">
        <v>35</v>
      </c>
      <c r="G7" s="12">
        <f t="shared" si="1"/>
        <v>16.1</v>
      </c>
      <c r="H7" s="13" t="s">
        <v>27</v>
      </c>
      <c r="I7" s="41">
        <f t="shared" si="2"/>
        <v>0.175</v>
      </c>
      <c r="J7" s="42">
        <f>H7/100*33</f>
        <v>1.65</v>
      </c>
      <c r="K7" s="42">
        <f>H7/100*1.3</f>
        <v>0.065</v>
      </c>
      <c r="L7" s="42">
        <f>H7/100*0.1</f>
        <v>0.005</v>
      </c>
      <c r="M7" s="46">
        <f>H7/100*7</f>
        <v>0.35</v>
      </c>
    </row>
    <row r="8" ht="15.75" spans="1:13">
      <c r="A8" s="14"/>
      <c r="B8" s="17"/>
      <c r="C8" s="18"/>
      <c r="D8" s="10" t="s">
        <v>28</v>
      </c>
      <c r="E8" s="11" t="s">
        <v>29</v>
      </c>
      <c r="F8" s="10">
        <v>65</v>
      </c>
      <c r="G8" s="12">
        <f t="shared" si="1"/>
        <v>37.7</v>
      </c>
      <c r="H8" s="13" t="s">
        <v>30</v>
      </c>
      <c r="I8" s="41">
        <f t="shared" si="2"/>
        <v>0.39</v>
      </c>
      <c r="J8" s="42">
        <f>H8/100*83</f>
        <v>4.98</v>
      </c>
      <c r="K8" s="42"/>
      <c r="L8" s="42"/>
      <c r="M8" s="46"/>
    </row>
    <row r="9" ht="15.75" spans="1:13">
      <c r="A9" s="14"/>
      <c r="B9" s="19"/>
      <c r="C9" s="18"/>
      <c r="D9" s="10" t="s">
        <v>31</v>
      </c>
      <c r="E9" s="11">
        <f t="shared" si="0"/>
        <v>0.696</v>
      </c>
      <c r="F9" s="10">
        <v>35</v>
      </c>
      <c r="G9" s="12">
        <f t="shared" si="1"/>
        <v>24.36</v>
      </c>
      <c r="H9" s="13" t="s">
        <v>30</v>
      </c>
      <c r="I9" s="41">
        <f t="shared" si="2"/>
        <v>0.21</v>
      </c>
      <c r="J9" s="42">
        <f>H9/100*43</f>
        <v>2.58</v>
      </c>
      <c r="K9" s="42">
        <f>H9/100*1.7</f>
        <v>0.102</v>
      </c>
      <c r="L9" s="42">
        <f>H9/100*0</f>
        <v>0</v>
      </c>
      <c r="M9" s="46">
        <f>H9/100*9.5</f>
        <v>0.57</v>
      </c>
    </row>
    <row r="10" ht="15.75" spans="1:13">
      <c r="A10" s="20"/>
      <c r="B10" s="21"/>
      <c r="C10" s="21"/>
      <c r="D10" s="10" t="s">
        <v>32</v>
      </c>
      <c r="E10" s="11">
        <f t="shared" si="0"/>
        <v>1.102</v>
      </c>
      <c r="F10" s="10">
        <v>15</v>
      </c>
      <c r="G10" s="12">
        <f t="shared" si="1"/>
        <v>16.53</v>
      </c>
      <c r="H10" s="13" t="s">
        <v>33</v>
      </c>
      <c r="I10" s="41">
        <f t="shared" si="2"/>
        <v>0.1425</v>
      </c>
      <c r="J10" s="42">
        <f>H10/100*83</f>
        <v>7.885</v>
      </c>
      <c r="K10" s="41"/>
      <c r="L10" s="41"/>
      <c r="M10" s="47"/>
    </row>
    <row r="11" ht="15.75" spans="1:13">
      <c r="A11" s="7"/>
      <c r="B11" s="22" t="s">
        <v>34</v>
      </c>
      <c r="C11" s="23"/>
      <c r="D11" s="10" t="s">
        <v>35</v>
      </c>
      <c r="E11" s="11">
        <f t="shared" si="0"/>
        <v>7.54</v>
      </c>
      <c r="F11" s="10">
        <v>100</v>
      </c>
      <c r="G11" s="12">
        <f t="shared" si="1"/>
        <v>754</v>
      </c>
      <c r="H11" s="13" t="s">
        <v>36</v>
      </c>
      <c r="I11" s="41">
        <f t="shared" si="2"/>
        <v>6.5</v>
      </c>
      <c r="J11" s="42">
        <f>H11/100*83</f>
        <v>53.95</v>
      </c>
      <c r="K11" s="41"/>
      <c r="L11" s="41"/>
      <c r="M11" s="47"/>
    </row>
    <row r="12" ht="15.75" spans="1:13">
      <c r="A12" s="14"/>
      <c r="B12" s="19" t="s">
        <v>37</v>
      </c>
      <c r="C12" s="19"/>
      <c r="D12" s="10" t="s">
        <v>38</v>
      </c>
      <c r="E12" s="11" t="s">
        <v>39</v>
      </c>
      <c r="F12" s="10">
        <v>400</v>
      </c>
      <c r="G12" s="12">
        <f t="shared" si="1"/>
        <v>3944</v>
      </c>
      <c r="H12" s="13" t="s">
        <v>40</v>
      </c>
      <c r="I12" s="41">
        <f t="shared" si="2"/>
        <v>34</v>
      </c>
      <c r="J12" s="42">
        <f>H12/100*187</f>
        <v>158.95</v>
      </c>
      <c r="K12" s="42">
        <f>H12/100*18.9</f>
        <v>16.065</v>
      </c>
      <c r="L12" s="42">
        <f>H12/100*12.4</f>
        <v>10.54</v>
      </c>
      <c r="M12" s="43">
        <v>0</v>
      </c>
    </row>
    <row r="13" ht="15.75" spans="1:13">
      <c r="A13" s="20"/>
      <c r="B13" s="21"/>
      <c r="C13" s="21"/>
      <c r="D13" s="24" t="s">
        <v>25</v>
      </c>
      <c r="E13" s="11" t="s">
        <v>41</v>
      </c>
      <c r="F13" s="24">
        <v>35</v>
      </c>
      <c r="G13" s="12">
        <f t="shared" si="1"/>
        <v>70</v>
      </c>
      <c r="H13" s="13" t="s">
        <v>42</v>
      </c>
      <c r="I13" s="41">
        <f t="shared" si="2"/>
        <v>0.875</v>
      </c>
      <c r="J13" s="42">
        <f>H13/100*33</f>
        <v>8.25</v>
      </c>
      <c r="K13" s="42">
        <f>H13/100*1.3</f>
        <v>0.325</v>
      </c>
      <c r="L13" s="42">
        <f>H13/100*0.1</f>
        <v>0.025</v>
      </c>
      <c r="M13" s="46">
        <f>H13/100*7</f>
        <v>1.75</v>
      </c>
    </row>
    <row r="14" ht="15.75" spans="1:13">
      <c r="A14" s="14"/>
      <c r="B14" s="15" t="s">
        <v>43</v>
      </c>
      <c r="C14" s="25"/>
      <c r="D14" s="10" t="s">
        <v>31</v>
      </c>
      <c r="E14" s="11">
        <f t="shared" si="0"/>
        <v>1.624</v>
      </c>
      <c r="F14" s="10">
        <v>35</v>
      </c>
      <c r="G14" s="12">
        <f t="shared" si="1"/>
        <v>56.84</v>
      </c>
      <c r="H14" s="13" t="s">
        <v>44</v>
      </c>
      <c r="I14" s="41">
        <f t="shared" si="2"/>
        <v>0.49</v>
      </c>
      <c r="J14" s="42">
        <f>H14/100*43</f>
        <v>6.02</v>
      </c>
      <c r="K14" s="42">
        <f>H14/100*1.7</f>
        <v>0.238</v>
      </c>
      <c r="L14" s="42">
        <f>H14/100*0</f>
        <v>0</v>
      </c>
      <c r="M14" s="46">
        <f>H14/100*9.5</f>
        <v>1.33</v>
      </c>
    </row>
    <row r="15" ht="15.75" spans="1:13">
      <c r="A15" s="14"/>
      <c r="B15" s="17"/>
      <c r="C15" s="26"/>
      <c r="D15" s="27" t="s">
        <v>45</v>
      </c>
      <c r="E15" s="11">
        <f t="shared" si="0"/>
        <v>0.58</v>
      </c>
      <c r="F15" s="28">
        <v>280</v>
      </c>
      <c r="G15" s="12">
        <f t="shared" si="1"/>
        <v>162.4</v>
      </c>
      <c r="H15" s="13" t="s">
        <v>27</v>
      </c>
      <c r="I15" s="41">
        <f t="shared" si="2"/>
        <v>1.4</v>
      </c>
      <c r="J15" s="48">
        <f>H15/100*30</f>
        <v>1.5</v>
      </c>
      <c r="K15" s="48">
        <f>H15/100*1.3</f>
        <v>0.065</v>
      </c>
      <c r="L15" s="48">
        <f>H15/100*0.5</f>
        <v>0.025</v>
      </c>
      <c r="M15" s="48">
        <f>H15/100*5</f>
        <v>0.25</v>
      </c>
    </row>
    <row r="16" ht="15.75" spans="1:13">
      <c r="A16" s="14"/>
      <c r="B16" s="17"/>
      <c r="C16" s="23"/>
      <c r="D16" s="27" t="s">
        <v>46</v>
      </c>
      <c r="E16" s="11">
        <f t="shared" si="0"/>
        <v>0.696</v>
      </c>
      <c r="F16" s="27">
        <v>200</v>
      </c>
      <c r="G16" s="12">
        <f t="shared" si="1"/>
        <v>139.2</v>
      </c>
      <c r="H16" s="13" t="s">
        <v>30</v>
      </c>
      <c r="I16" s="41">
        <f t="shared" si="2"/>
        <v>1.2</v>
      </c>
      <c r="J16" s="41">
        <f>H16/100*70</f>
        <v>4.2</v>
      </c>
      <c r="K16" s="41">
        <f>H16/100*6</f>
        <v>0.36</v>
      </c>
      <c r="L16" s="41">
        <f>H16/100*6</f>
        <v>0.36</v>
      </c>
      <c r="M16" s="47">
        <f>H16/100*70</f>
        <v>4.2</v>
      </c>
    </row>
    <row r="17" ht="15.75" spans="1:13">
      <c r="A17" s="14"/>
      <c r="B17" s="17"/>
      <c r="C17" s="19"/>
      <c r="D17" s="29" t="s">
        <v>47</v>
      </c>
      <c r="E17" s="30">
        <v>9.28</v>
      </c>
      <c r="F17" s="27">
        <v>50</v>
      </c>
      <c r="G17" s="12">
        <f t="shared" si="1"/>
        <v>464</v>
      </c>
      <c r="H17" s="13" t="s">
        <v>48</v>
      </c>
      <c r="I17" s="41">
        <f t="shared" si="2"/>
        <v>4</v>
      </c>
      <c r="J17" s="48">
        <f>H17/100*254</f>
        <v>203.2</v>
      </c>
      <c r="K17" s="48">
        <f>H17/100*7.7</f>
        <v>6.16</v>
      </c>
      <c r="L17" s="48">
        <f>H17/100*2.4</f>
        <v>1.92</v>
      </c>
      <c r="M17" s="48">
        <f>H17/100*53.4</f>
        <v>42.72</v>
      </c>
    </row>
    <row r="18" ht="15.75" spans="1:13">
      <c r="A18" s="14"/>
      <c r="B18" s="17"/>
      <c r="C18" s="19"/>
      <c r="D18" s="29" t="s">
        <v>49</v>
      </c>
      <c r="E18" s="31" t="s">
        <v>50</v>
      </c>
      <c r="F18" s="29">
        <v>135</v>
      </c>
      <c r="G18" s="12">
        <f t="shared" si="1"/>
        <v>675</v>
      </c>
      <c r="H18" s="13" t="s">
        <v>51</v>
      </c>
      <c r="I18" s="41">
        <f t="shared" si="2"/>
        <v>7.425</v>
      </c>
      <c r="J18" s="48">
        <f>H18/100*254</f>
        <v>139.7</v>
      </c>
      <c r="K18" s="36"/>
      <c r="L18" s="36"/>
      <c r="M18" s="49"/>
    </row>
    <row r="19" ht="15.75" spans="1:13">
      <c r="A19" s="14"/>
      <c r="B19" s="17"/>
      <c r="C19" s="19"/>
      <c r="D19" s="29" t="s">
        <v>52</v>
      </c>
      <c r="E19" s="30">
        <v>1.74</v>
      </c>
      <c r="F19" s="29">
        <v>70</v>
      </c>
      <c r="G19" s="12">
        <f t="shared" si="1"/>
        <v>121.8</v>
      </c>
      <c r="H19" s="32">
        <v>17</v>
      </c>
      <c r="I19" s="41">
        <f t="shared" si="2"/>
        <v>1.19</v>
      </c>
      <c r="J19" s="48">
        <v>59.7</v>
      </c>
      <c r="K19" s="48">
        <f>H19/100*0</f>
        <v>0</v>
      </c>
      <c r="L19" s="48">
        <f>H19/100*0</f>
        <v>0</v>
      </c>
      <c r="M19" s="50">
        <f>H19/100*99.7</f>
        <v>16.949</v>
      </c>
    </row>
    <row r="20" ht="15.75" spans="1:13">
      <c r="A20" s="14"/>
      <c r="B20" s="17"/>
      <c r="C20" s="19"/>
      <c r="D20" s="29"/>
      <c r="E20" s="29"/>
      <c r="F20" s="29"/>
      <c r="G20" s="12"/>
      <c r="H20" s="33"/>
      <c r="I20" s="41"/>
      <c r="J20" s="36"/>
      <c r="K20" s="36"/>
      <c r="L20" s="36"/>
      <c r="M20" s="49"/>
    </row>
    <row r="21" ht="15.75" spans="1:13">
      <c r="A21" s="14"/>
      <c r="B21" s="34"/>
      <c r="C21" s="34"/>
      <c r="D21" s="29"/>
      <c r="E21" s="35"/>
      <c r="F21" s="24"/>
      <c r="G21" s="12"/>
      <c r="H21" s="36"/>
      <c r="I21" s="41"/>
      <c r="J21" s="36"/>
      <c r="K21" s="36"/>
      <c r="L21" s="36"/>
      <c r="M21" s="49"/>
    </row>
    <row r="22" ht="15.75" spans="1:13">
      <c r="A22" s="20"/>
      <c r="B22" s="21"/>
      <c r="C22" s="21"/>
      <c r="D22" s="24"/>
      <c r="E22" s="24"/>
      <c r="F22" s="24"/>
      <c r="G22" s="37">
        <f>G4+G5+G6+G7+G9+G10+G11+G12+G13+G14+G15+G16+G17+G18+G19+G20+G21</f>
        <v>6792.23</v>
      </c>
      <c r="H22" s="38"/>
      <c r="I22" s="48">
        <f>SUM(I4:I21)</f>
        <v>60.9975</v>
      </c>
      <c r="J22" s="48"/>
      <c r="K22" s="48"/>
      <c r="L22" s="48"/>
      <c r="M22" s="50"/>
    </row>
    <row r="26" spans="10:10">
      <c r="J26" s="51"/>
    </row>
  </sheetData>
  <mergeCells count="1">
    <mergeCell ref="B1:D1"/>
  </mergeCells>
  <pageMargins left="0.25" right="0.25" top="0.75" bottom="0.75" header="0.3" footer="0.3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ыукеприыфуекирыеукрит</cp:lastModifiedBy>
  <dcterms:created xsi:type="dcterms:W3CDTF">2015-06-05T18:19:00Z</dcterms:created>
  <cp:lastPrinted>2022-12-01T12:05:00Z</cp:lastPrinted>
  <dcterms:modified xsi:type="dcterms:W3CDTF">2022-12-10T10:40:14Z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5E58119DE0E142ADBAE4A51F3BC1E8C4</vt:lpwstr>
  </property>
  <property fmtid="{D5CDD505-2E9C-101B-9397-08002B2CF9AE}" pid="3" name="KSOProductBuildVer">
    <vt:lpwstr>1049-11.2.0.11042</vt:lpwstr>
  </property>
</Properties>
</file>